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0" yWindow="100" windowWidth="18860" windowHeight="7300"/>
  </bookViews>
  <sheets>
    <sheet name="Exercice 1" sheetId="1" r:id="rId1"/>
    <sheet name="Exercice 2" sheetId="2" r:id="rId2"/>
    <sheet name="Exercice 3" sheetId="3" r:id="rId3"/>
    <sheet name="Exercice 4" sheetId="4" r:id="rId4"/>
    <sheet name="Exercice 5" sheetId="5" r:id="rId5"/>
  </sheets>
  <calcPr calcId="124519"/>
</workbook>
</file>

<file path=xl/calcChain.xml><?xml version="1.0" encoding="utf-8"?>
<calcChain xmlns="http://schemas.openxmlformats.org/spreadsheetml/2006/main">
  <c r="D12" i="5"/>
  <c r="D14"/>
  <c r="D15" s="1"/>
  <c r="D13"/>
  <c r="B13"/>
  <c r="C13"/>
  <c r="B14"/>
  <c r="C14"/>
  <c r="B15"/>
  <c r="C15"/>
  <c r="C12"/>
  <c r="B12"/>
  <c r="B8"/>
  <c r="B8" i="4"/>
  <c r="H17" i="3"/>
  <c r="H16"/>
  <c r="H13"/>
  <c r="H14"/>
  <c r="E11" i="2"/>
  <c r="E13"/>
  <c r="E12"/>
  <c r="K13" i="1"/>
  <c r="K12"/>
  <c r="D19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18"/>
  <c r="D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17"/>
  <c r="B85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17"/>
  <c r="D13"/>
  <c r="D12"/>
  <c r="D11"/>
</calcChain>
</file>

<file path=xl/sharedStrings.xml><?xml version="1.0" encoding="utf-8"?>
<sst xmlns="http://schemas.openxmlformats.org/spreadsheetml/2006/main" count="32" uniqueCount="24">
  <si>
    <t>Valeur des mensualités</t>
  </si>
  <si>
    <t>Les intérêts des 2 premières années</t>
  </si>
  <si>
    <t>Amortissement des 2 premières années</t>
  </si>
  <si>
    <t>Période</t>
  </si>
  <si>
    <t>Intérêt</t>
  </si>
  <si>
    <t>Amortissement</t>
  </si>
  <si>
    <t>Capital restant</t>
  </si>
  <si>
    <t>Echéancier</t>
  </si>
  <si>
    <t>Somme des intérêts de la 1ère période à la 24ème période</t>
  </si>
  <si>
    <t>Somme des amortissements de la 1ère période à la 24ème période</t>
  </si>
  <si>
    <t>ou</t>
  </si>
  <si>
    <t>Valeur acquise après 5 ans</t>
  </si>
  <si>
    <t>Valeur acquise après les 7 semestres suivants</t>
  </si>
  <si>
    <t>Valeur acquise après 1 an et 3 mois</t>
  </si>
  <si>
    <t>On calcule la vaeur acquise par 10000 Dh au taux annuel 12% pendant 5 ans</t>
  </si>
  <si>
    <t>La valeur acquise après 5 ans sera placée pendant 7 semestres au taux annuel de 14%</t>
  </si>
  <si>
    <t>La valeur acquise après les 7 semestres sera placée pendant 1 an et 3 mois au taux annuel de 9%</t>
  </si>
  <si>
    <t>⇐</t>
  </si>
  <si>
    <t>La valeur actuelle est la somme des valeurs actuelles de chacune de ces annuités :</t>
  </si>
  <si>
    <t>La valeur acquise est la somme des valeurs acquises de chacune de ces annuités :</t>
  </si>
  <si>
    <t>De même, la valeur actuelle est la somme des valeurs actuelles de chacune de ces annuités :</t>
  </si>
  <si>
    <t>La valeur actuelle</t>
  </si>
  <si>
    <t>Annuité</t>
  </si>
  <si>
    <t>Tableau d'amortissement</t>
  </si>
</sst>
</file>

<file path=xl/styles.xml><?xml version="1.0" encoding="utf-8"?>
<styleSheet xmlns="http://schemas.openxmlformats.org/spreadsheetml/2006/main">
  <numFmts count="1">
    <numFmt numFmtId="8" formatCode="#,##0.00\ &quot;DH&quot;;[Red]\-#,##0.00\ &quot;DH&quot;"/>
  </numFmts>
  <fonts count="2">
    <font>
      <sz val="11"/>
      <color theme="1"/>
      <name val="Calibri"/>
      <family val="2"/>
      <scheme val="minor"/>
    </font>
    <font>
      <b/>
      <sz val="14"/>
      <color rgb="FFFF0000"/>
      <name val="Yu Gothic UI Semilight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8" fontId="0" fillId="0" borderId="1" xfId="0" applyNumberFormat="1" applyBorder="1"/>
    <xf numFmtId="8" fontId="0" fillId="0" borderId="0" xfId="0" applyNumberForma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10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25400</xdr:rowOff>
    </xdr:from>
    <xdr:to>
      <xdr:col>8</xdr:col>
      <xdr:colOff>165100</xdr:colOff>
      <xdr:row>7</xdr:row>
      <xdr:rowOff>120650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00" y="25400"/>
          <a:ext cx="6889750" cy="1384300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6350</xdr:rowOff>
    </xdr:from>
    <xdr:to>
      <xdr:col>7</xdr:col>
      <xdr:colOff>431800</xdr:colOff>
      <xdr:row>7</xdr:row>
      <xdr:rowOff>171450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" y="6350"/>
          <a:ext cx="6076950" cy="1454150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0</xdr:rowOff>
    </xdr:from>
    <xdr:to>
      <xdr:col>8</xdr:col>
      <xdr:colOff>266700</xdr:colOff>
      <xdr:row>10</xdr:row>
      <xdr:rowOff>25400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" y="0"/>
          <a:ext cx="6896100" cy="1866900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133350</xdr:colOff>
      <xdr:row>3</xdr:row>
      <xdr:rowOff>177800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858000" cy="730250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400050</xdr:colOff>
      <xdr:row>5</xdr:row>
      <xdr:rowOff>6350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769100" cy="927100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K85"/>
  <sheetViews>
    <sheetView tabSelected="1" workbookViewId="0">
      <selection activeCell="D12" sqref="D12"/>
    </sheetView>
  </sheetViews>
  <sheetFormatPr baseColWidth="10" defaultRowHeight="14.5"/>
  <cols>
    <col min="1" max="1" width="13.26953125" customWidth="1"/>
    <col min="3" max="3" width="13.54296875" bestFit="1" customWidth="1"/>
    <col min="4" max="4" width="15.08984375" customWidth="1"/>
    <col min="10" max="10" width="13.6328125" customWidth="1"/>
    <col min="11" max="11" width="12.81640625" bestFit="1" customWidth="1"/>
  </cols>
  <sheetData>
    <row r="11" spans="1:11">
      <c r="A11" s="6" t="s">
        <v>0</v>
      </c>
      <c r="B11" s="6"/>
      <c r="C11" s="6"/>
      <c r="D11" s="3">
        <f>-PMT(5.2%/12,5*12+9,450000)</f>
        <v>7559.2701363030874</v>
      </c>
    </row>
    <row r="12" spans="1:11">
      <c r="A12" s="6" t="s">
        <v>1</v>
      </c>
      <c r="B12" s="6"/>
      <c r="C12" s="6"/>
      <c r="D12" s="2">
        <f>-CUMIPMT(5.2%/12,5*12+9,450000,1,24,0)</f>
        <v>39873.190508257307</v>
      </c>
      <c r="E12" s="1" t="s">
        <v>10</v>
      </c>
      <c r="F12" s="8" t="s">
        <v>8</v>
      </c>
      <c r="G12" s="9"/>
      <c r="H12" s="9"/>
      <c r="I12" s="9"/>
      <c r="J12" s="10"/>
      <c r="K12" s="3">
        <f>SUM(B17:B40)</f>
        <v>39873.190508257292</v>
      </c>
    </row>
    <row r="13" spans="1:11">
      <c r="A13" s="6" t="s">
        <v>2</v>
      </c>
      <c r="B13" s="6"/>
      <c r="C13" s="6"/>
      <c r="D13" s="2">
        <f>-CUMPRINC(5.2%/12,5*12+9,450000,1,24,0)</f>
        <v>141549.29276301674</v>
      </c>
      <c r="E13" s="1" t="s">
        <v>10</v>
      </c>
      <c r="F13" s="8" t="s">
        <v>9</v>
      </c>
      <c r="G13" s="9"/>
      <c r="H13" s="9"/>
      <c r="I13" s="9"/>
      <c r="J13" s="10"/>
      <c r="K13" s="3">
        <f>SUM(C17:C40)</f>
        <v>141549.29276301677</v>
      </c>
    </row>
    <row r="15" spans="1:11">
      <c r="A15" s="7" t="s">
        <v>7</v>
      </c>
      <c r="B15" s="7"/>
      <c r="C15" s="7"/>
      <c r="D15" s="7"/>
    </row>
    <row r="16" spans="1:11">
      <c r="A16" s="2" t="s">
        <v>3</v>
      </c>
      <c r="B16" s="2" t="s">
        <v>4</v>
      </c>
      <c r="C16" s="2" t="s">
        <v>5</v>
      </c>
      <c r="D16" s="2" t="s">
        <v>6</v>
      </c>
    </row>
    <row r="17" spans="1:4">
      <c r="A17" s="2">
        <v>1</v>
      </c>
      <c r="B17" s="3">
        <f>-IPMT(5.2%/12,A17,5*12+9,450000)</f>
        <v>1950.0000000000002</v>
      </c>
      <c r="C17" s="3">
        <f>-PPMT(5.2%/12,A17,5*12+9,450000)</f>
        <v>5609.2701363030874</v>
      </c>
      <c r="D17" s="3">
        <f>450000-C17</f>
        <v>444390.72986369691</v>
      </c>
    </row>
    <row r="18" spans="1:4">
      <c r="A18" s="2">
        <v>2</v>
      </c>
      <c r="B18" s="3">
        <f t="shared" ref="B18:B81" si="0">-IPMT(5.2%/12,A18,5*12+9,450000)</f>
        <v>1925.693162742687</v>
      </c>
      <c r="C18" s="3">
        <f t="shared" ref="C18:C81" si="1">-PPMT(5.2%/12,A18,5*12+9,450000)</f>
        <v>5633.5769735604008</v>
      </c>
      <c r="D18" s="3">
        <f>D17-C18</f>
        <v>438757.15289013652</v>
      </c>
    </row>
    <row r="19" spans="1:4">
      <c r="A19" s="2">
        <v>3</v>
      </c>
      <c r="B19" s="3">
        <f t="shared" si="0"/>
        <v>1901.2809958572589</v>
      </c>
      <c r="C19" s="3">
        <f t="shared" si="1"/>
        <v>5657.9891404458285</v>
      </c>
      <c r="D19" s="3">
        <f t="shared" ref="D19:D82" si="2">D18-C19</f>
        <v>433099.16374969069</v>
      </c>
    </row>
    <row r="20" spans="1:4">
      <c r="A20" s="2">
        <v>4</v>
      </c>
      <c r="B20" s="3">
        <f t="shared" si="0"/>
        <v>1876.7630429153276</v>
      </c>
      <c r="C20" s="3">
        <f t="shared" si="1"/>
        <v>5682.5070933877596</v>
      </c>
      <c r="D20" s="3">
        <f t="shared" si="2"/>
        <v>427416.65665630292</v>
      </c>
    </row>
    <row r="21" spans="1:4">
      <c r="A21" s="2">
        <v>5</v>
      </c>
      <c r="B21" s="3">
        <f t="shared" si="0"/>
        <v>1852.138845510646</v>
      </c>
      <c r="C21" s="3">
        <f t="shared" si="1"/>
        <v>5707.1312907924412</v>
      </c>
      <c r="D21" s="3">
        <f t="shared" si="2"/>
        <v>421709.52536551049</v>
      </c>
    </row>
    <row r="22" spans="1:4">
      <c r="A22" s="2">
        <v>6</v>
      </c>
      <c r="B22" s="3">
        <f t="shared" si="0"/>
        <v>1827.4079432505453</v>
      </c>
      <c r="C22" s="3">
        <f t="shared" si="1"/>
        <v>5731.8621930525424</v>
      </c>
      <c r="D22" s="3">
        <f t="shared" si="2"/>
        <v>415977.66317245795</v>
      </c>
    </row>
    <row r="23" spans="1:4">
      <c r="A23" s="2">
        <v>7</v>
      </c>
      <c r="B23" s="3">
        <f t="shared" si="0"/>
        <v>1802.5698737473178</v>
      </c>
      <c r="C23" s="3">
        <f t="shared" si="1"/>
        <v>5756.7002625557698</v>
      </c>
      <c r="D23" s="3">
        <f t="shared" si="2"/>
        <v>410220.96290990215</v>
      </c>
    </row>
    <row r="24" spans="1:4">
      <c r="A24" s="2">
        <v>8</v>
      </c>
      <c r="B24" s="3">
        <f t="shared" si="0"/>
        <v>1777.6241726095766</v>
      </c>
      <c r="C24" s="3">
        <f t="shared" si="1"/>
        <v>5781.6459636935106</v>
      </c>
      <c r="D24" s="3">
        <f t="shared" si="2"/>
        <v>404439.31694620865</v>
      </c>
    </row>
    <row r="25" spans="1:4">
      <c r="A25" s="2">
        <v>9</v>
      </c>
      <c r="B25" s="3">
        <f t="shared" si="0"/>
        <v>1752.5703734335702</v>
      </c>
      <c r="C25" s="3">
        <f t="shared" si="1"/>
        <v>5806.6997628695171</v>
      </c>
      <c r="D25" s="3">
        <f t="shared" si="2"/>
        <v>398632.61718333914</v>
      </c>
    </row>
    <row r="26" spans="1:4">
      <c r="A26" s="2">
        <v>10</v>
      </c>
      <c r="B26" s="3">
        <f t="shared" si="0"/>
        <v>1727.4080077944693</v>
      </c>
      <c r="C26" s="3">
        <f t="shared" si="1"/>
        <v>5831.8621285086183</v>
      </c>
      <c r="D26" s="3">
        <f t="shared" si="2"/>
        <v>392800.75505483052</v>
      </c>
    </row>
    <row r="27" spans="1:4">
      <c r="A27" s="2">
        <v>11</v>
      </c>
      <c r="B27" s="3">
        <f t="shared" si="0"/>
        <v>1702.1366052375988</v>
      </c>
      <c r="C27" s="3">
        <f t="shared" si="1"/>
        <v>5857.1335310654886</v>
      </c>
      <c r="D27" s="3">
        <f t="shared" si="2"/>
        <v>386943.62152376503</v>
      </c>
    </row>
    <row r="28" spans="1:4">
      <c r="A28" s="2">
        <v>12</v>
      </c>
      <c r="B28" s="3">
        <f t="shared" si="0"/>
        <v>1676.7556932696486</v>
      </c>
      <c r="C28" s="3">
        <f t="shared" si="1"/>
        <v>5882.5144430334385</v>
      </c>
      <c r="D28" s="3">
        <f t="shared" si="2"/>
        <v>381061.1070807316</v>
      </c>
    </row>
    <row r="29" spans="1:4">
      <c r="A29" s="2">
        <v>13</v>
      </c>
      <c r="B29" s="3">
        <f t="shared" si="0"/>
        <v>1651.2647973498358</v>
      </c>
      <c r="C29" s="3">
        <f t="shared" si="1"/>
        <v>5908.0053389532513</v>
      </c>
      <c r="D29" s="3">
        <f t="shared" si="2"/>
        <v>375153.10174177837</v>
      </c>
    </row>
    <row r="30" spans="1:4">
      <c r="A30" s="2">
        <v>14</v>
      </c>
      <c r="B30" s="3">
        <f t="shared" si="0"/>
        <v>1625.6634408810392</v>
      </c>
      <c r="C30" s="3">
        <f t="shared" si="1"/>
        <v>5933.6066954220478</v>
      </c>
      <c r="D30" s="3">
        <f t="shared" si="2"/>
        <v>369219.49504635634</v>
      </c>
    </row>
    <row r="31" spans="1:4">
      <c r="A31" s="2">
        <v>15</v>
      </c>
      <c r="B31" s="3">
        <f t="shared" si="0"/>
        <v>1599.9511452008765</v>
      </c>
      <c r="C31" s="3">
        <f t="shared" si="1"/>
        <v>5959.3189911022109</v>
      </c>
      <c r="D31" s="3">
        <f t="shared" si="2"/>
        <v>363260.17605525412</v>
      </c>
    </row>
    <row r="32" spans="1:4">
      <c r="A32" s="2">
        <v>16</v>
      </c>
      <c r="B32" s="3">
        <f t="shared" si="0"/>
        <v>1574.1274295727674</v>
      </c>
      <c r="C32" s="3">
        <f t="shared" si="1"/>
        <v>5985.1427067303202</v>
      </c>
      <c r="D32" s="3">
        <f t="shared" si="2"/>
        <v>357275.03334852378</v>
      </c>
    </row>
    <row r="33" spans="1:4">
      <c r="A33" s="2">
        <v>17</v>
      </c>
      <c r="B33" s="3">
        <f t="shared" si="0"/>
        <v>1548.1918111769344</v>
      </c>
      <c r="C33" s="3">
        <f t="shared" si="1"/>
        <v>6011.0783251261528</v>
      </c>
      <c r="D33" s="3">
        <f t="shared" si="2"/>
        <v>351263.95502339763</v>
      </c>
    </row>
    <row r="34" spans="1:4">
      <c r="A34" s="2">
        <v>18</v>
      </c>
      <c r="B34" s="3">
        <f t="shared" si="0"/>
        <v>1522.1438051013881</v>
      </c>
      <c r="C34" s="3">
        <f t="shared" si="1"/>
        <v>6037.126331201699</v>
      </c>
      <c r="D34" s="3">
        <f t="shared" si="2"/>
        <v>345226.82869219594</v>
      </c>
    </row>
    <row r="35" spans="1:4">
      <c r="A35" s="2">
        <v>19</v>
      </c>
      <c r="B35" s="3">
        <f t="shared" si="0"/>
        <v>1495.9829243328468</v>
      </c>
      <c r="C35" s="3">
        <f t="shared" si="1"/>
        <v>6063.2872119702406</v>
      </c>
      <c r="D35" s="3">
        <f t="shared" si="2"/>
        <v>339163.54148022569</v>
      </c>
    </row>
    <row r="36" spans="1:4">
      <c r="A36" s="2">
        <v>20</v>
      </c>
      <c r="B36" s="3">
        <f t="shared" si="0"/>
        <v>1469.7086797476441</v>
      </c>
      <c r="C36" s="3">
        <f t="shared" si="1"/>
        <v>6089.5614565554433</v>
      </c>
      <c r="D36" s="3">
        <f t="shared" si="2"/>
        <v>333073.98002367024</v>
      </c>
    </row>
    <row r="37" spans="1:4">
      <c r="A37" s="2">
        <v>21</v>
      </c>
      <c r="B37" s="3">
        <f t="shared" si="0"/>
        <v>1443.3205801025692</v>
      </c>
      <c r="C37" s="3">
        <f t="shared" si="1"/>
        <v>6115.9495562005177</v>
      </c>
      <c r="D37" s="3">
        <f t="shared" si="2"/>
        <v>326958.03046746971</v>
      </c>
    </row>
    <row r="38" spans="1:4">
      <c r="A38" s="2">
        <v>22</v>
      </c>
      <c r="B38" s="3">
        <f t="shared" si="0"/>
        <v>1416.8181320256992</v>
      </c>
      <c r="C38" s="3">
        <f t="shared" si="1"/>
        <v>6142.4520042773884</v>
      </c>
      <c r="D38" s="3">
        <f t="shared" si="2"/>
        <v>320815.57846319233</v>
      </c>
    </row>
    <row r="39" spans="1:4">
      <c r="A39" s="2">
        <v>23</v>
      </c>
      <c r="B39" s="3">
        <f t="shared" si="0"/>
        <v>1390.200840007165</v>
      </c>
      <c r="C39" s="3">
        <f t="shared" si="1"/>
        <v>6169.069296295922</v>
      </c>
      <c r="D39" s="3">
        <f t="shared" si="2"/>
        <v>314646.5091668964</v>
      </c>
    </row>
    <row r="40" spans="1:4">
      <c r="A40" s="2">
        <v>24</v>
      </c>
      <c r="B40" s="3">
        <f t="shared" si="0"/>
        <v>1363.4682063898824</v>
      </c>
      <c r="C40" s="3">
        <f t="shared" si="1"/>
        <v>6195.8019299132047</v>
      </c>
      <c r="D40" s="3">
        <f t="shared" si="2"/>
        <v>308450.70723698317</v>
      </c>
    </row>
    <row r="41" spans="1:4">
      <c r="A41" s="2">
        <v>25</v>
      </c>
      <c r="B41" s="3">
        <f t="shared" si="0"/>
        <v>1336.6197313602574</v>
      </c>
      <c r="C41" s="3">
        <f t="shared" si="1"/>
        <v>6222.6504049428295</v>
      </c>
      <c r="D41" s="3">
        <f t="shared" si="2"/>
        <v>302228.05683204037</v>
      </c>
    </row>
    <row r="42" spans="1:4">
      <c r="A42" s="2">
        <v>26</v>
      </c>
      <c r="B42" s="3">
        <f t="shared" si="0"/>
        <v>1309.6549129388391</v>
      </c>
      <c r="C42" s="3">
        <f t="shared" si="1"/>
        <v>6249.6152233642479</v>
      </c>
      <c r="D42" s="3">
        <f t="shared" si="2"/>
        <v>295978.4416086761</v>
      </c>
    </row>
    <row r="43" spans="1:4">
      <c r="A43" s="2">
        <v>27</v>
      </c>
      <c r="B43" s="3">
        <f t="shared" si="0"/>
        <v>1282.573246970928</v>
      </c>
      <c r="C43" s="3">
        <f t="shared" si="1"/>
        <v>6276.6968893321591</v>
      </c>
      <c r="D43" s="3">
        <f t="shared" si="2"/>
        <v>289701.74471934396</v>
      </c>
    </row>
    <row r="44" spans="1:4">
      <c r="A44" s="2">
        <v>28</v>
      </c>
      <c r="B44" s="3">
        <f t="shared" si="0"/>
        <v>1255.3742271171554</v>
      </c>
      <c r="C44" s="3">
        <f t="shared" si="1"/>
        <v>6303.8959091859324</v>
      </c>
      <c r="D44" s="3">
        <f t="shared" si="2"/>
        <v>283397.84881015803</v>
      </c>
    </row>
    <row r="45" spans="1:4">
      <c r="A45" s="2">
        <v>29</v>
      </c>
      <c r="B45" s="3">
        <f t="shared" si="0"/>
        <v>1228.0573448440146</v>
      </c>
      <c r="C45" s="3">
        <f t="shared" si="1"/>
        <v>6331.2127914590728</v>
      </c>
      <c r="D45" s="3">
        <f t="shared" si="2"/>
        <v>277066.63601869898</v>
      </c>
    </row>
    <row r="46" spans="1:4">
      <c r="A46" s="2">
        <v>30</v>
      </c>
      <c r="B46" s="3">
        <f t="shared" si="0"/>
        <v>1200.6220894143592</v>
      </c>
      <c r="C46" s="3">
        <f t="shared" si="1"/>
        <v>6358.6480468887285</v>
      </c>
      <c r="D46" s="3">
        <f t="shared" si="2"/>
        <v>270707.98797181027</v>
      </c>
    </row>
    <row r="47" spans="1:4">
      <c r="A47" s="2">
        <v>31</v>
      </c>
      <c r="B47" s="3">
        <f t="shared" si="0"/>
        <v>1173.0679478778407</v>
      </c>
      <c r="C47" s="3">
        <f t="shared" si="1"/>
        <v>6386.2021884252463</v>
      </c>
      <c r="D47" s="3">
        <f t="shared" si="2"/>
        <v>264321.78578338504</v>
      </c>
    </row>
    <row r="48" spans="1:4">
      <c r="A48" s="2">
        <v>32</v>
      </c>
      <c r="B48" s="3">
        <f t="shared" si="0"/>
        <v>1145.3944050613322</v>
      </c>
      <c r="C48" s="3">
        <f t="shared" si="1"/>
        <v>6413.8757312417547</v>
      </c>
      <c r="D48" s="3">
        <f t="shared" si="2"/>
        <v>257907.9100521433</v>
      </c>
    </row>
    <row r="49" spans="1:4">
      <c r="A49" s="2">
        <v>33</v>
      </c>
      <c r="B49" s="3">
        <f t="shared" si="0"/>
        <v>1117.6009435592823</v>
      </c>
      <c r="C49" s="3">
        <f t="shared" si="1"/>
        <v>6441.6691927438051</v>
      </c>
      <c r="D49" s="3">
        <f t="shared" si="2"/>
        <v>251466.24085939949</v>
      </c>
    </row>
    <row r="50" spans="1:4">
      <c r="A50" s="2">
        <v>34</v>
      </c>
      <c r="B50" s="3">
        <f t="shared" si="0"/>
        <v>1089.6870437240593</v>
      </c>
      <c r="C50" s="3">
        <f t="shared" si="1"/>
        <v>6469.5830925790278</v>
      </c>
      <c r="D50" s="3">
        <f t="shared" si="2"/>
        <v>244996.65776682046</v>
      </c>
    </row>
    <row r="51" spans="1:4">
      <c r="A51" s="2">
        <v>35</v>
      </c>
      <c r="B51" s="3">
        <f t="shared" si="0"/>
        <v>1061.6521836562172</v>
      </c>
      <c r="C51" s="3">
        <f t="shared" si="1"/>
        <v>6497.6179526468704</v>
      </c>
      <c r="D51" s="3">
        <f t="shared" si="2"/>
        <v>238499.03981417359</v>
      </c>
    </row>
    <row r="52" spans="1:4">
      <c r="A52" s="2">
        <v>36</v>
      </c>
      <c r="B52" s="3">
        <f t="shared" si="0"/>
        <v>1033.4958391947478</v>
      </c>
      <c r="C52" s="3">
        <f t="shared" si="1"/>
        <v>6525.7742971083399</v>
      </c>
      <c r="D52" s="3">
        <f t="shared" si="2"/>
        <v>231973.26551706524</v>
      </c>
    </row>
    <row r="53" spans="1:4">
      <c r="A53" s="2">
        <v>37</v>
      </c>
      <c r="B53" s="3">
        <f t="shared" si="0"/>
        <v>1005.2174839072778</v>
      </c>
      <c r="C53" s="3">
        <f t="shared" si="1"/>
        <v>6554.0526523958097</v>
      </c>
      <c r="D53" s="3">
        <f t="shared" si="2"/>
        <v>225419.21286466945</v>
      </c>
    </row>
    <row r="54" spans="1:4">
      <c r="A54" s="2">
        <v>38</v>
      </c>
      <c r="B54" s="3">
        <f t="shared" si="0"/>
        <v>976.81658908022814</v>
      </c>
      <c r="C54" s="3">
        <f t="shared" si="1"/>
        <v>6582.453547222859</v>
      </c>
      <c r="D54" s="3">
        <f t="shared" si="2"/>
        <v>218836.75931744659</v>
      </c>
    </row>
    <row r="55" spans="1:4">
      <c r="A55" s="2">
        <v>39</v>
      </c>
      <c r="B55" s="3">
        <f t="shared" si="0"/>
        <v>948.29262370892923</v>
      </c>
      <c r="C55" s="3">
        <f t="shared" si="1"/>
        <v>6610.9775125941578</v>
      </c>
      <c r="D55" s="3">
        <f t="shared" si="2"/>
        <v>212225.78180485242</v>
      </c>
    </row>
    <row r="56" spans="1:4">
      <c r="A56" s="2">
        <v>40</v>
      </c>
      <c r="B56" s="3">
        <f t="shared" si="0"/>
        <v>919.64505448768841</v>
      </c>
      <c r="C56" s="3">
        <f t="shared" si="1"/>
        <v>6639.6250818153985</v>
      </c>
      <c r="D56" s="3">
        <f t="shared" si="2"/>
        <v>205586.15672303701</v>
      </c>
    </row>
    <row r="57" spans="1:4">
      <c r="A57" s="2">
        <v>41</v>
      </c>
      <c r="B57" s="3">
        <f t="shared" si="0"/>
        <v>890.87334579982041</v>
      </c>
      <c r="C57" s="3">
        <f t="shared" si="1"/>
        <v>6668.3967905032669</v>
      </c>
      <c r="D57" s="3">
        <f t="shared" si="2"/>
        <v>198917.75993253375</v>
      </c>
    </row>
    <row r="58" spans="1:4">
      <c r="A58" s="2">
        <v>42</v>
      </c>
      <c r="B58" s="3">
        <f t="shared" si="0"/>
        <v>861.97695970764119</v>
      </c>
      <c r="C58" s="3">
        <f t="shared" si="1"/>
        <v>6697.2931765954463</v>
      </c>
      <c r="D58" s="3">
        <f t="shared" si="2"/>
        <v>192220.46675593831</v>
      </c>
    </row>
    <row r="59" spans="1:4">
      <c r="A59" s="2">
        <v>43</v>
      </c>
      <c r="B59" s="3">
        <f t="shared" si="0"/>
        <v>832.95535594239391</v>
      </c>
      <c r="C59" s="3">
        <f t="shared" si="1"/>
        <v>6726.3147803606935</v>
      </c>
      <c r="D59" s="3">
        <f t="shared" si="2"/>
        <v>185494.15197557761</v>
      </c>
    </row>
    <row r="60" spans="1:4">
      <c r="A60" s="2">
        <v>44</v>
      </c>
      <c r="B60" s="3">
        <f t="shared" si="0"/>
        <v>803.80799189416439</v>
      </c>
      <c r="C60" s="3">
        <f t="shared" si="1"/>
        <v>6755.4621444089225</v>
      </c>
      <c r="D60" s="3">
        <f t="shared" si="2"/>
        <v>178738.68983116868</v>
      </c>
    </row>
    <row r="61" spans="1:4">
      <c r="A61" s="2">
        <v>45</v>
      </c>
      <c r="B61" s="3">
        <f t="shared" si="0"/>
        <v>774.53432260172406</v>
      </c>
      <c r="C61" s="3">
        <f t="shared" si="1"/>
        <v>6784.7358137013634</v>
      </c>
      <c r="D61" s="3">
        <f t="shared" si="2"/>
        <v>171953.95401746733</v>
      </c>
    </row>
    <row r="62" spans="1:4">
      <c r="A62" s="2">
        <v>46</v>
      </c>
      <c r="B62" s="3">
        <f t="shared" si="0"/>
        <v>745.13380074235272</v>
      </c>
      <c r="C62" s="3">
        <f t="shared" si="1"/>
        <v>6814.1363355607346</v>
      </c>
      <c r="D62" s="3">
        <f t="shared" si="2"/>
        <v>165139.8176819066</v>
      </c>
    </row>
    <row r="63" spans="1:4">
      <c r="A63" s="2">
        <v>47</v>
      </c>
      <c r="B63" s="3">
        <f t="shared" si="0"/>
        <v>715.60587662158866</v>
      </c>
      <c r="C63" s="3">
        <f t="shared" si="1"/>
        <v>6843.6642596814991</v>
      </c>
      <c r="D63" s="3">
        <f t="shared" si="2"/>
        <v>158296.15342222509</v>
      </c>
    </row>
    <row r="64" spans="1:4">
      <c r="A64" s="2">
        <v>48</v>
      </c>
      <c r="B64" s="3">
        <f t="shared" si="0"/>
        <v>685.94999816296968</v>
      </c>
      <c r="C64" s="3">
        <f t="shared" si="1"/>
        <v>6873.3201381401177</v>
      </c>
      <c r="D64" s="3">
        <f t="shared" si="2"/>
        <v>151422.83328408498</v>
      </c>
    </row>
    <row r="65" spans="1:4">
      <c r="A65" s="2">
        <v>49</v>
      </c>
      <c r="B65" s="3">
        <f t="shared" si="0"/>
        <v>656.16561089769334</v>
      </c>
      <c r="C65" s="3">
        <f t="shared" si="1"/>
        <v>6903.1045254053943</v>
      </c>
      <c r="D65" s="3">
        <f t="shared" si="2"/>
        <v>144519.72875867959</v>
      </c>
    </row>
    <row r="66" spans="1:4">
      <c r="A66" s="2">
        <v>50</v>
      </c>
      <c r="B66" s="3">
        <f t="shared" si="0"/>
        <v>626.25215795427152</v>
      </c>
      <c r="C66" s="3">
        <f t="shared" si="1"/>
        <v>6933.0179783488156</v>
      </c>
      <c r="D66" s="3">
        <f t="shared" si="2"/>
        <v>137586.71078033076</v>
      </c>
    </row>
    <row r="67" spans="1:4">
      <c r="A67" s="2">
        <v>51</v>
      </c>
      <c r="B67" s="3">
        <f t="shared" si="0"/>
        <v>596.20908004809246</v>
      </c>
      <c r="C67" s="3">
        <f t="shared" si="1"/>
        <v>6963.0610562549946</v>
      </c>
      <c r="D67" s="3">
        <f t="shared" si="2"/>
        <v>130623.64972407576</v>
      </c>
    </row>
    <row r="68" spans="1:4">
      <c r="A68" s="2">
        <v>52</v>
      </c>
      <c r="B68" s="3">
        <f t="shared" si="0"/>
        <v>566.03581547098895</v>
      </c>
      <c r="C68" s="3">
        <f t="shared" si="1"/>
        <v>6993.2343208320981</v>
      </c>
      <c r="D68" s="3">
        <f t="shared" si="2"/>
        <v>123630.41540324366</v>
      </c>
    </row>
    <row r="69" spans="1:4">
      <c r="A69" s="2">
        <v>53</v>
      </c>
      <c r="B69" s="3">
        <f t="shared" si="0"/>
        <v>535.73180008071483</v>
      </c>
      <c r="C69" s="3">
        <f t="shared" si="1"/>
        <v>7023.5383362223729</v>
      </c>
      <c r="D69" s="3">
        <f t="shared" si="2"/>
        <v>116606.8770670213</v>
      </c>
    </row>
    <row r="70" spans="1:4">
      <c r="A70" s="2">
        <v>54</v>
      </c>
      <c r="B70" s="3">
        <f t="shared" si="0"/>
        <v>505.2964672904165</v>
      </c>
      <c r="C70" s="3">
        <f t="shared" si="1"/>
        <v>7053.9736690126711</v>
      </c>
      <c r="D70" s="3">
        <f t="shared" si="2"/>
        <v>109552.90339800862</v>
      </c>
    </row>
    <row r="71" spans="1:4">
      <c r="A71" s="2">
        <v>55</v>
      </c>
      <c r="B71" s="3">
        <f t="shared" si="0"/>
        <v>474.72924805802984</v>
      </c>
      <c r="C71" s="3">
        <f t="shared" si="1"/>
        <v>7084.5408882450574</v>
      </c>
      <c r="D71" s="3">
        <f t="shared" si="2"/>
        <v>102468.36250976357</v>
      </c>
    </row>
    <row r="72" spans="1:4">
      <c r="A72" s="2">
        <v>56</v>
      </c>
      <c r="B72" s="3">
        <f t="shared" si="0"/>
        <v>444.02957087563436</v>
      </c>
      <c r="C72" s="3">
        <f t="shared" si="1"/>
        <v>7115.2405654274535</v>
      </c>
      <c r="D72" s="3">
        <f t="shared" si="2"/>
        <v>95353.121944336119</v>
      </c>
    </row>
    <row r="73" spans="1:4">
      <c r="A73" s="2">
        <v>57</v>
      </c>
      <c r="B73" s="3">
        <f t="shared" si="0"/>
        <v>413.19686175878024</v>
      </c>
      <c r="C73" s="3">
        <f t="shared" si="1"/>
        <v>7146.0732745443074</v>
      </c>
      <c r="D73" s="3">
        <f t="shared" si="2"/>
        <v>88207.04866979181</v>
      </c>
    </row>
    <row r="74" spans="1:4">
      <c r="A74" s="2">
        <v>58</v>
      </c>
      <c r="B74" s="3">
        <f t="shared" si="0"/>
        <v>382.23054423575661</v>
      </c>
      <c r="C74" s="3">
        <f t="shared" si="1"/>
        <v>7177.0395920673309</v>
      </c>
      <c r="D74" s="3">
        <f t="shared" si="2"/>
        <v>81030.009077724477</v>
      </c>
    </row>
    <row r="75" spans="1:4">
      <c r="A75" s="2">
        <v>59</v>
      </c>
      <c r="B75" s="3">
        <f t="shared" si="0"/>
        <v>351.13003933679829</v>
      </c>
      <c r="C75" s="3">
        <f t="shared" si="1"/>
        <v>7208.1400969662891</v>
      </c>
      <c r="D75" s="3">
        <f t="shared" si="2"/>
        <v>73821.868980758183</v>
      </c>
    </row>
    <row r="76" spans="1:4">
      <c r="A76" s="2">
        <v>60</v>
      </c>
      <c r="B76" s="3">
        <f t="shared" si="0"/>
        <v>319.89476558327772</v>
      </c>
      <c r="C76" s="3">
        <f t="shared" si="1"/>
        <v>7239.3753707198093</v>
      </c>
      <c r="D76" s="3">
        <f t="shared" si="2"/>
        <v>66582.493610038378</v>
      </c>
    </row>
    <row r="77" spans="1:4">
      <c r="A77" s="2">
        <v>61</v>
      </c>
      <c r="B77" s="3">
        <f t="shared" si="0"/>
        <v>288.52413897682362</v>
      </c>
      <c r="C77" s="3">
        <f t="shared" si="1"/>
        <v>7270.7459973262639</v>
      </c>
      <c r="D77" s="3">
        <f t="shared" si="2"/>
        <v>59311.747612712112</v>
      </c>
    </row>
    <row r="78" spans="1:4">
      <c r="A78" s="2">
        <v>62</v>
      </c>
      <c r="B78" s="3">
        <f t="shared" si="0"/>
        <v>257.01757298841051</v>
      </c>
      <c r="C78" s="3">
        <f t="shared" si="1"/>
        <v>7302.252563314677</v>
      </c>
      <c r="D78" s="3">
        <f t="shared" si="2"/>
        <v>52009.495049397432</v>
      </c>
    </row>
    <row r="79" spans="1:4">
      <c r="A79" s="2">
        <v>63</v>
      </c>
      <c r="B79" s="3">
        <f t="shared" si="0"/>
        <v>225.37447854737843</v>
      </c>
      <c r="C79" s="3">
        <f t="shared" si="1"/>
        <v>7333.8956577557092</v>
      </c>
      <c r="D79" s="3">
        <f t="shared" si="2"/>
        <v>44675.599391641721</v>
      </c>
    </row>
    <row r="80" spans="1:4">
      <c r="A80" s="2">
        <v>64</v>
      </c>
      <c r="B80" s="3">
        <f t="shared" si="0"/>
        <v>193.59426403043972</v>
      </c>
      <c r="C80" s="3">
        <f t="shared" si="1"/>
        <v>7365.6758722726481</v>
      </c>
      <c r="D80" s="3">
        <f t="shared" si="2"/>
        <v>37309.923519369069</v>
      </c>
    </row>
    <row r="81" spans="1:4">
      <c r="A81" s="2">
        <v>65</v>
      </c>
      <c r="B81" s="3">
        <f t="shared" si="0"/>
        <v>161.67633525058784</v>
      </c>
      <c r="C81" s="3">
        <f t="shared" si="1"/>
        <v>7397.5938010524997</v>
      </c>
      <c r="D81" s="3">
        <f t="shared" si="2"/>
        <v>29912.329718316571</v>
      </c>
    </row>
    <row r="82" spans="1:4">
      <c r="A82" s="2">
        <v>66</v>
      </c>
      <c r="B82" s="3">
        <f t="shared" ref="B82:B84" si="3">-IPMT(5.2%/12,A82,5*12+9,450000)</f>
        <v>129.62009544602682</v>
      </c>
      <c r="C82" s="3">
        <f t="shared" ref="C82:C85" si="4">-PPMT(5.2%/12,A82,5*12+9,450000)</f>
        <v>7429.650040857061</v>
      </c>
      <c r="D82" s="3">
        <f t="shared" si="2"/>
        <v>22482.67967745951</v>
      </c>
    </row>
    <row r="83" spans="1:4">
      <c r="A83" s="2">
        <v>67</v>
      </c>
      <c r="B83" s="3">
        <f t="shared" si="3"/>
        <v>97.424945268979201</v>
      </c>
      <c r="C83" s="3">
        <f t="shared" si="4"/>
        <v>7461.8451910341082</v>
      </c>
      <c r="D83" s="3">
        <f t="shared" ref="D83:D85" si="5">D82-C83</f>
        <v>15020.834486425401</v>
      </c>
    </row>
    <row r="84" spans="1:4">
      <c r="A84" s="2">
        <v>68</v>
      </c>
      <c r="B84" s="3">
        <f t="shared" si="3"/>
        <v>65.09028277449994</v>
      </c>
      <c r="C84" s="3">
        <f t="shared" si="4"/>
        <v>7494.179853528587</v>
      </c>
      <c r="D84" s="3">
        <f t="shared" si="5"/>
        <v>7526.6546328968143</v>
      </c>
    </row>
    <row r="85" spans="1:4">
      <c r="A85" s="2">
        <v>69</v>
      </c>
      <c r="B85" s="3">
        <f>-IPMT(5.2%/12,A85,5*12+9,450000)</f>
        <v>32.615503409207726</v>
      </c>
      <c r="C85" s="3">
        <f t="shared" si="4"/>
        <v>7526.6546328938794</v>
      </c>
      <c r="D85" s="3">
        <f t="shared" si="5"/>
        <v>2.9349394026212394E-9</v>
      </c>
    </row>
  </sheetData>
  <mergeCells count="6">
    <mergeCell ref="A11:C11"/>
    <mergeCell ref="A12:C12"/>
    <mergeCell ref="A13:C13"/>
    <mergeCell ref="A15:D15"/>
    <mergeCell ref="F12:J12"/>
    <mergeCell ref="F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1:N13"/>
  <sheetViews>
    <sheetView workbookViewId="0">
      <selection activeCell="E12" sqref="E12"/>
    </sheetView>
  </sheetViews>
  <sheetFormatPr baseColWidth="10" defaultRowHeight="14.5"/>
  <cols>
    <col min="5" max="5" width="16.54296875" customWidth="1"/>
    <col min="6" max="6" width="9.81640625" customWidth="1"/>
  </cols>
  <sheetData>
    <row r="11" spans="1:14" ht="21">
      <c r="A11" s="6" t="s">
        <v>11</v>
      </c>
      <c r="B11" s="6"/>
      <c r="C11" s="6"/>
      <c r="D11" s="6"/>
      <c r="E11" s="3">
        <f>FV(12%,5,0,-10000)</f>
        <v>17623.416832000006</v>
      </c>
      <c r="F11" s="5" t="s">
        <v>17</v>
      </c>
      <c r="G11" s="11" t="s">
        <v>14</v>
      </c>
      <c r="H11" s="11"/>
      <c r="I11" s="11"/>
      <c r="J11" s="11"/>
      <c r="K11" s="11"/>
      <c r="L11" s="11"/>
      <c r="M11" s="11"/>
      <c r="N11" s="11"/>
    </row>
    <row r="12" spans="1:14" ht="21">
      <c r="A12" s="6" t="s">
        <v>12</v>
      </c>
      <c r="B12" s="6"/>
      <c r="C12" s="6"/>
      <c r="D12" s="6"/>
      <c r="E12" s="3">
        <f>FV(14%/2,7,0,-E11)</f>
        <v>28299.35630108379</v>
      </c>
      <c r="F12" s="5" t="s">
        <v>17</v>
      </c>
      <c r="G12" s="11" t="s">
        <v>15</v>
      </c>
      <c r="H12" s="11"/>
      <c r="I12" s="11"/>
      <c r="J12" s="11"/>
      <c r="K12" s="11"/>
      <c r="L12" s="11"/>
      <c r="M12" s="11"/>
      <c r="N12" s="11"/>
    </row>
    <row r="13" spans="1:14" ht="21">
      <c r="A13" s="6" t="s">
        <v>13</v>
      </c>
      <c r="B13" s="6"/>
      <c r="C13" s="6"/>
      <c r="D13" s="6"/>
      <c r="E13" s="3">
        <f>FV(9%,1+3/12,0,-E12)</f>
        <v>31518.074633048269</v>
      </c>
      <c r="F13" s="5" t="s">
        <v>17</v>
      </c>
      <c r="G13" s="11" t="s">
        <v>16</v>
      </c>
      <c r="H13" s="11"/>
      <c r="I13" s="11"/>
      <c r="J13" s="11"/>
      <c r="K13" s="11"/>
      <c r="L13" s="11"/>
      <c r="M13" s="11"/>
      <c r="N13" s="11"/>
    </row>
  </sheetData>
  <mergeCells count="6">
    <mergeCell ref="A11:D11"/>
    <mergeCell ref="A12:D12"/>
    <mergeCell ref="A13:D13"/>
    <mergeCell ref="G11:N11"/>
    <mergeCell ref="G13:N13"/>
    <mergeCell ref="G12:N1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3:H17"/>
  <sheetViews>
    <sheetView workbookViewId="0">
      <selection activeCell="J16" sqref="J16"/>
    </sheetView>
  </sheetViews>
  <sheetFormatPr baseColWidth="10" defaultRowHeight="14.5"/>
  <cols>
    <col min="7" max="7" width="13" customWidth="1"/>
    <col min="8" max="8" width="16.54296875" customWidth="1"/>
  </cols>
  <sheetData>
    <row r="13" spans="1:8">
      <c r="A13" s="6" t="s">
        <v>18</v>
      </c>
      <c r="B13" s="6"/>
      <c r="C13" s="6"/>
      <c r="D13" s="6"/>
      <c r="E13" s="6"/>
      <c r="F13" s="6"/>
      <c r="G13" s="6"/>
      <c r="H13" s="3">
        <f>PV(11%,4,-1500)+PV(11%,4,-2000)+PV(11%,4,-2500)</f>
        <v>18614.674137545451</v>
      </c>
    </row>
    <row r="14" spans="1:8">
      <c r="A14" s="6" t="s">
        <v>19</v>
      </c>
      <c r="B14" s="6"/>
      <c r="C14" s="6"/>
      <c r="D14" s="6"/>
      <c r="E14" s="6"/>
      <c r="F14" s="6"/>
      <c r="G14" s="6"/>
      <c r="H14" s="12">
        <f>FV(11%,4,-1500)+FV(11%,4,-2000)+FV(11%,4,-2500)</f>
        <v>28258.386000000024</v>
      </c>
    </row>
    <row r="16" spans="1:8">
      <c r="A16" s="6" t="s">
        <v>20</v>
      </c>
      <c r="B16" s="6"/>
      <c r="C16" s="6"/>
      <c r="D16" s="6"/>
      <c r="E16" s="6"/>
      <c r="F16" s="6"/>
      <c r="G16" s="6"/>
      <c r="H16" s="3">
        <f>PV(9%,4,-1500)+PV(10.5%,4,-2000)+PV(12%,4,-2500)</f>
        <v>18724.669856008171</v>
      </c>
    </row>
    <row r="17" spans="1:8">
      <c r="A17" s="6" t="s">
        <v>19</v>
      </c>
      <c r="B17" s="6"/>
      <c r="C17" s="6"/>
      <c r="D17" s="6"/>
      <c r="E17" s="6"/>
      <c r="F17" s="6"/>
      <c r="G17" s="6"/>
      <c r="H17" s="12">
        <f>FV(9%,4,-1500)+FV(10.5%,4,-2000)+FV(12%,4,-2500)</f>
        <v>28158.528750000012</v>
      </c>
    </row>
  </sheetData>
  <mergeCells count="4">
    <mergeCell ref="A13:G13"/>
    <mergeCell ref="A14:G14"/>
    <mergeCell ref="A16:G16"/>
    <mergeCell ref="A17:G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8:B8"/>
  <sheetViews>
    <sheetView workbookViewId="0">
      <selection activeCell="D24" sqref="D24"/>
    </sheetView>
  </sheetViews>
  <sheetFormatPr baseColWidth="10" defaultRowHeight="14.5"/>
  <cols>
    <col min="1" max="1" width="18" customWidth="1"/>
    <col min="2" max="2" width="12.81640625" bestFit="1" customWidth="1"/>
  </cols>
  <sheetData>
    <row r="8" spans="1:2">
      <c r="A8" t="s">
        <v>21</v>
      </c>
      <c r="B8" s="4">
        <f>PV(4%/12,180,-6000)</f>
        <v>811152.89195210335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8:D15"/>
  <sheetViews>
    <sheetView workbookViewId="0">
      <selection activeCell="G15" sqref="G15"/>
    </sheetView>
  </sheetViews>
  <sheetFormatPr baseColWidth="10" defaultRowHeight="14.5"/>
  <cols>
    <col min="2" max="2" width="13.453125" bestFit="1" customWidth="1"/>
    <col min="3" max="3" width="19.1796875" customWidth="1"/>
    <col min="4" max="4" width="14.90625" customWidth="1"/>
  </cols>
  <sheetData>
    <row r="8" spans="1:4">
      <c r="A8" s="2" t="s">
        <v>22</v>
      </c>
      <c r="B8" s="3">
        <f>-PMT(7%,4,500000)</f>
        <v>147614.05833363178</v>
      </c>
    </row>
    <row r="10" spans="1:4">
      <c r="A10" s="7" t="s">
        <v>23</v>
      </c>
      <c r="B10" s="7"/>
      <c r="C10" s="7"/>
      <c r="D10" s="7"/>
    </row>
    <row r="11" spans="1:4">
      <c r="A11" s="2" t="s">
        <v>3</v>
      </c>
      <c r="B11" s="2" t="s">
        <v>4</v>
      </c>
      <c r="C11" s="2" t="s">
        <v>5</v>
      </c>
      <c r="D11" s="2" t="s">
        <v>6</v>
      </c>
    </row>
    <row r="12" spans="1:4">
      <c r="A12" s="2">
        <v>1</v>
      </c>
      <c r="B12" s="3">
        <f>-IPMT(7%,A12,4,500000)</f>
        <v>35000</v>
      </c>
      <c r="C12" s="3">
        <f>-PPMT(7%,A12,4,500000)</f>
        <v>112614.05833363178</v>
      </c>
      <c r="D12" s="3">
        <f>500000-C12</f>
        <v>387385.94166636822</v>
      </c>
    </row>
    <row r="13" spans="1:4">
      <c r="A13" s="2">
        <v>2</v>
      </c>
      <c r="B13" s="3">
        <f t="shared" ref="B13:B15" si="0">-IPMT(7%,A13,4,500000)</f>
        <v>27117.015916645767</v>
      </c>
      <c r="C13" s="3">
        <f t="shared" ref="C13:C15" si="1">-PPMT(7%,A13,4,500000)</f>
        <v>120497.04241698602</v>
      </c>
      <c r="D13" s="3">
        <f>D12-C13</f>
        <v>266888.8992493822</v>
      </c>
    </row>
    <row r="14" spans="1:4">
      <c r="A14" s="2">
        <v>3</v>
      </c>
      <c r="B14" s="3">
        <f t="shared" si="0"/>
        <v>18682.222947456758</v>
      </c>
      <c r="C14" s="3">
        <f t="shared" si="1"/>
        <v>128931.83538617502</v>
      </c>
      <c r="D14" s="3">
        <f t="shared" ref="D14:D15" si="2">D13-C14</f>
        <v>137957.06386320718</v>
      </c>
    </row>
    <row r="15" spans="1:4">
      <c r="A15" s="2">
        <v>4</v>
      </c>
      <c r="B15" s="3">
        <f t="shared" si="0"/>
        <v>9656.9944704244954</v>
      </c>
      <c r="C15" s="3">
        <f t="shared" si="1"/>
        <v>137957.0638632073</v>
      </c>
      <c r="D15" s="3">
        <f t="shared" si="2"/>
        <v>0</v>
      </c>
    </row>
  </sheetData>
  <mergeCells count="1"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Exercice 1</vt:lpstr>
      <vt:lpstr>Exercice 2</vt:lpstr>
      <vt:lpstr>Exercice 3</vt:lpstr>
      <vt:lpstr>Exercice 4</vt:lpstr>
      <vt:lpstr>Exercice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Ghizlane</dc:creator>
  <cp:lastModifiedBy>Ghizlane</cp:lastModifiedBy>
  <dcterms:created xsi:type="dcterms:W3CDTF">2020-03-29T14:54:09Z</dcterms:created>
  <dcterms:modified xsi:type="dcterms:W3CDTF">2020-03-29T15:46:30Z</dcterms:modified>
</cp:coreProperties>
</file>